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5" activeTab="0"/>
  </bookViews>
  <sheets>
    <sheet name="概算总表" sheetId="1" r:id="rId1"/>
  </sheets>
  <definedNames>
    <definedName name="OLE_LINK4" localSheetId="0">'概算总表'!$N$2</definedName>
    <definedName name="_xlnm.Print_Area" localSheetId="0">'概算总表'!$A$1:$K$45</definedName>
    <definedName name="_xlnm.Print_Titles" localSheetId="0">'概算总表'!$1:$3</definedName>
  </definedNames>
  <calcPr fullCalcOnLoad="1"/>
</workbook>
</file>

<file path=xl/sharedStrings.xml><?xml version="1.0" encoding="utf-8"?>
<sst xmlns="http://schemas.openxmlformats.org/spreadsheetml/2006/main" count="97" uniqueCount="79">
  <si>
    <t xml:space="preserve">安康城区三局片区市场路综合改造工程——投资概算总表 </t>
  </si>
  <si>
    <t>序号</t>
  </si>
  <si>
    <t>工程及费用名称</t>
  </si>
  <si>
    <t>概算造价</t>
  </si>
  <si>
    <t>技术经济指标</t>
  </si>
  <si>
    <t>占总投资比例（%）</t>
  </si>
  <si>
    <t>建筑工程费</t>
  </si>
  <si>
    <t>安装工程费</t>
  </si>
  <si>
    <t>设备购置费</t>
  </si>
  <si>
    <t>其他</t>
  </si>
  <si>
    <t>合价（万元）</t>
  </si>
  <si>
    <t>单位</t>
  </si>
  <si>
    <t>数量</t>
  </si>
  <si>
    <t>单位造价（万元）</t>
  </si>
  <si>
    <t>一</t>
  </si>
  <si>
    <t>建筑安装工程费</t>
  </si>
  <si>
    <t>m</t>
  </si>
  <si>
    <t>道路工程</t>
  </si>
  <si>
    <t>拆除旧路</t>
  </si>
  <si>
    <t>㎡</t>
  </si>
  <si>
    <t>车行道</t>
  </si>
  <si>
    <t>人行道</t>
  </si>
  <si>
    <t>挖方</t>
  </si>
  <si>
    <t>m³</t>
  </si>
  <si>
    <t>填方</t>
  </si>
  <si>
    <t>弃方（运距10KM）</t>
  </si>
  <si>
    <t>栏杆</t>
  </si>
  <si>
    <t>拆除房屋</t>
  </si>
  <si>
    <t>拆除大棚</t>
  </si>
  <si>
    <t>排水工程</t>
  </si>
  <si>
    <t>雨水管道</t>
  </si>
  <si>
    <t>污水管道</t>
  </si>
  <si>
    <t>Φ1000圆形砖砌体检查井</t>
  </si>
  <si>
    <t>座</t>
  </si>
  <si>
    <t>单篦雨水口</t>
  </si>
  <si>
    <t>挖沟槽土方</t>
  </si>
  <si>
    <t>弃方（运距7KM）</t>
  </si>
  <si>
    <t>照明工程</t>
  </si>
  <si>
    <t>交通工程</t>
  </si>
  <si>
    <t>电子警察及抓拍</t>
  </si>
  <si>
    <t>项</t>
  </si>
  <si>
    <t>智能红绿灯系统</t>
  </si>
  <si>
    <t>道路交通标志标牌标线</t>
  </si>
  <si>
    <t>绿化工程</t>
  </si>
  <si>
    <t>行道树（法桐树 胸径15CM）</t>
  </si>
  <si>
    <t>棵</t>
  </si>
  <si>
    <t>绿化</t>
  </si>
  <si>
    <t>二</t>
  </si>
  <si>
    <t>工程建设其他费用</t>
  </si>
  <si>
    <t>建设单位管理费</t>
  </si>
  <si>
    <t>财政部财建【2016】504号｛一｝</t>
  </si>
  <si>
    <t>项目前期费</t>
  </si>
  <si>
    <t>国家计委计价格[1999]1283号文｛一｝</t>
  </si>
  <si>
    <t>工程勘察费</t>
  </si>
  <si>
    <t>《工程勘察设计收费标准》2002修订本｛一｝</t>
  </si>
  <si>
    <t>工程设计费</t>
  </si>
  <si>
    <t>施工图预算编制费</t>
  </si>
  <si>
    <t>陕价发【2014】88｛一｝</t>
  </si>
  <si>
    <t>工程监理费</t>
  </si>
  <si>
    <t>国家发展改革委、建设部、发改价格[2007]670号｛一｝</t>
  </si>
  <si>
    <t>招标代理费</t>
  </si>
  <si>
    <t xml:space="preserve">国家计委计价[2002]1980号文 ｛一｝      </t>
  </si>
  <si>
    <t>施工图审查费</t>
  </si>
  <si>
    <t>陕价行发[2011]57号文   ｛4｝</t>
  </si>
  <si>
    <t>竣工图编制费</t>
  </si>
  <si>
    <t>｛4｝</t>
  </si>
  <si>
    <t>工程保险费</t>
  </si>
  <si>
    <t>｛一｝</t>
  </si>
  <si>
    <t>节能评估费</t>
  </si>
  <si>
    <t>陕发改投资〔2012〕241号</t>
  </si>
  <si>
    <t>环境影响评价</t>
  </si>
  <si>
    <t>国家计委、国家环保总局计价格【2002】125号</t>
  </si>
  <si>
    <t>经济技术评估审查</t>
  </si>
  <si>
    <t>三</t>
  </si>
  <si>
    <t>基本预备费</t>
  </si>
  <si>
    <t>｛一｝＋｛二｝</t>
  </si>
  <si>
    <t>四</t>
  </si>
  <si>
    <t>静态总投资</t>
  </si>
  <si>
    <t>｛一｝＋｛二｝＋｛三｝＋｛四｝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</si>
</sst>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尀"/>
    <numFmt numFmtId="178" formatCode="0.00;_尀"/>
    <numFmt numFmtId="179" formatCode="0_);[Red]\(0\)"/>
    <numFmt numFmtId="180" formatCode="0.000_ "/>
    <numFmt numFmtId="181" formatCode="0.000;_尀"/>
    <numFmt numFmtId="182" formatCode="0.0%"/>
  </numFmts>
  <fonts count="58">
    <font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.95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0"/>
      <color indexed="9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b/>
      <sz val="12"/>
      <color theme="0"/>
      <name val="宋体"/>
      <family val="0"/>
    </font>
    <font>
      <sz val="10"/>
      <color theme="0"/>
      <name val="宋体"/>
      <family val="0"/>
    </font>
    <font>
      <b/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0" fillId="0" borderId="0">
      <alignment vertical="center"/>
      <protection/>
    </xf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8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10" fontId="8" fillId="0" borderId="10" xfId="0" applyNumberFormat="1" applyFont="1" applyFill="1" applyBorder="1" applyAlignment="1">
      <alignment horizontal="center" vertical="center"/>
    </xf>
    <xf numFmtId="176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4" applyFont="1" applyFill="1" applyBorder="1">
      <alignment vertic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176" fontId="4" fillId="0" borderId="10" xfId="44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1" xfId="44" applyNumberFormat="1" applyFont="1" applyFill="1" applyBorder="1" applyAlignment="1">
      <alignment horizontal="center" vertical="center" wrapText="1"/>
      <protection/>
    </xf>
    <xf numFmtId="179" fontId="4" fillId="0" borderId="12" xfId="44" applyNumberFormat="1" applyFont="1" applyFill="1" applyBorder="1" applyAlignment="1">
      <alignment horizontal="center" vertical="center" wrapText="1"/>
      <protection/>
    </xf>
    <xf numFmtId="179" fontId="4" fillId="0" borderId="13" xfId="4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10" fontId="6" fillId="0" borderId="10" xfId="25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2" fontId="6" fillId="0" borderId="10" xfId="25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82" fontId="4" fillId="0" borderId="10" xfId="2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合川城南片区估算5.24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L20" sqref="L20"/>
    </sheetView>
  </sheetViews>
  <sheetFormatPr defaultColWidth="9.00390625" defaultRowHeight="19.5" customHeight="1"/>
  <cols>
    <col min="1" max="1" width="7.125" style="10" customWidth="1"/>
    <col min="2" max="2" width="25.625" style="11" customWidth="1"/>
    <col min="3" max="3" width="12.125" style="12" customWidth="1"/>
    <col min="4" max="4" width="10.625" style="12" customWidth="1"/>
    <col min="5" max="5" width="13.25390625" style="10" customWidth="1"/>
    <col min="6" max="6" width="10.625" style="10" customWidth="1"/>
    <col min="7" max="7" width="13.75390625" style="10" customWidth="1"/>
    <col min="8" max="8" width="6.625" style="12" customWidth="1"/>
    <col min="9" max="10" width="10.625" style="12" customWidth="1"/>
    <col min="11" max="11" width="10.625" style="10" customWidth="1"/>
    <col min="12" max="12" width="12.875" style="12" bestFit="1" customWidth="1"/>
    <col min="13" max="13" width="14.75390625" style="13" customWidth="1"/>
    <col min="14" max="14" width="12.125" style="13" customWidth="1"/>
    <col min="15" max="18" width="11.00390625" style="13" customWidth="1"/>
    <col min="19" max="19" width="12.00390625" style="12" bestFit="1" customWidth="1"/>
    <col min="20" max="20" width="10.50390625" style="12" bestFit="1" customWidth="1"/>
    <col min="21" max="16384" width="9.00390625" style="12" customWidth="1"/>
  </cols>
  <sheetData>
    <row r="1" spans="1:12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53"/>
    </row>
    <row r="2" spans="1:13" ht="19.5" customHeight="1">
      <c r="A2" s="15" t="s">
        <v>1</v>
      </c>
      <c r="B2" s="16" t="s">
        <v>2</v>
      </c>
      <c r="C2" s="17" t="s">
        <v>3</v>
      </c>
      <c r="D2" s="17"/>
      <c r="E2" s="17"/>
      <c r="F2" s="17"/>
      <c r="G2" s="17"/>
      <c r="H2" s="17" t="s">
        <v>4</v>
      </c>
      <c r="I2" s="17"/>
      <c r="J2" s="17"/>
      <c r="K2" s="15" t="s">
        <v>5</v>
      </c>
      <c r="L2" s="54"/>
      <c r="M2"/>
    </row>
    <row r="3" spans="1:13" ht="30" customHeight="1">
      <c r="A3" s="15"/>
      <c r="B3" s="16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/>
      <c r="L3" s="54">
        <f>G4</f>
        <v>469.46</v>
      </c>
      <c r="M3"/>
    </row>
    <row r="4" spans="1:20" s="1" customFormat="1" ht="19.5" customHeight="1">
      <c r="A4" s="15" t="s">
        <v>14</v>
      </c>
      <c r="B4" s="18" t="s">
        <v>15</v>
      </c>
      <c r="C4" s="16">
        <f>SUM(C5+C15+C27+C23)</f>
        <v>357.28</v>
      </c>
      <c r="D4" s="16">
        <f>SUM(D22+D23)</f>
        <v>112.18</v>
      </c>
      <c r="E4" s="16">
        <f>SUM(E5:E23)</f>
        <v>0</v>
      </c>
      <c r="F4" s="16">
        <f>SUM(F5:F23)</f>
        <v>0</v>
      </c>
      <c r="G4" s="16">
        <f>SUM(C4:F4)</f>
        <v>469.46</v>
      </c>
      <c r="H4" s="19" t="s">
        <v>16</v>
      </c>
      <c r="I4" s="55">
        <v>363.326</v>
      </c>
      <c r="J4" s="28">
        <f>G4/I4</f>
        <v>1.2921178225615562</v>
      </c>
      <c r="K4" s="56">
        <f>G4/G45</f>
        <v>0.801582405250223</v>
      </c>
      <c r="L4" s="54"/>
      <c r="M4"/>
      <c r="N4" s="57"/>
      <c r="O4" s="58"/>
      <c r="P4" s="13"/>
      <c r="Q4" s="13"/>
      <c r="R4" s="77"/>
      <c r="S4" s="77"/>
      <c r="T4" s="77"/>
    </row>
    <row r="5" spans="1:18" s="2" customFormat="1" ht="19.5" customHeight="1">
      <c r="A5" s="15">
        <v>1</v>
      </c>
      <c r="B5" s="20" t="s">
        <v>17</v>
      </c>
      <c r="C5" s="16">
        <f>SUM(C6:C14)</f>
        <v>248.02999999999997</v>
      </c>
      <c r="D5" s="16"/>
      <c r="E5" s="16"/>
      <c r="F5" s="16"/>
      <c r="G5" s="16">
        <f>SUM(C5:F5)</f>
        <v>248.02999999999997</v>
      </c>
      <c r="H5" s="19"/>
      <c r="I5" s="59"/>
      <c r="J5" s="28"/>
      <c r="K5" s="60"/>
      <c r="L5" s="61">
        <v>38933230.4</v>
      </c>
      <c r="M5" s="62"/>
      <c r="N5" s="57"/>
      <c r="O5" s="57"/>
      <c r="P5" s="63"/>
      <c r="Q5" s="57"/>
      <c r="R5" s="63"/>
    </row>
    <row r="6" spans="1:18" s="2" customFormat="1" ht="19.5" customHeight="1">
      <c r="A6" s="21">
        <f>A5+0.1</f>
        <v>1.1</v>
      </c>
      <c r="B6" s="22" t="s">
        <v>18</v>
      </c>
      <c r="C6" s="23">
        <v>9.85</v>
      </c>
      <c r="D6" s="23"/>
      <c r="E6" s="16"/>
      <c r="F6" s="16"/>
      <c r="G6" s="23">
        <f aca="true" t="shared" si="0" ref="G6:G11">SUM(C6:F6)</f>
        <v>9.85</v>
      </c>
      <c r="H6" s="24" t="s">
        <v>19</v>
      </c>
      <c r="I6" s="64">
        <v>2897.03</v>
      </c>
      <c r="J6" s="64">
        <f>G6/I6</f>
        <v>0.0034000338277477274</v>
      </c>
      <c r="K6" s="60"/>
      <c r="L6" s="61"/>
      <c r="M6" s="62"/>
      <c r="N6" s="57"/>
      <c r="O6" s="57"/>
      <c r="P6" s="63"/>
      <c r="Q6" s="57"/>
      <c r="R6" s="63"/>
    </row>
    <row r="7" spans="1:18" s="2" customFormat="1" ht="19.5" customHeight="1">
      <c r="A7" s="21">
        <f>A6+0.1</f>
        <v>1.2000000000000002</v>
      </c>
      <c r="B7" s="22" t="s">
        <v>20</v>
      </c>
      <c r="C7" s="23">
        <v>147.45</v>
      </c>
      <c r="D7" s="16"/>
      <c r="E7" s="16"/>
      <c r="F7" s="16"/>
      <c r="G7" s="23">
        <f t="shared" si="0"/>
        <v>147.45</v>
      </c>
      <c r="H7" s="24" t="s">
        <v>19</v>
      </c>
      <c r="I7" s="64">
        <v>2704.48</v>
      </c>
      <c r="J7" s="64">
        <f>G7/I7</f>
        <v>0.05452064722238655</v>
      </c>
      <c r="K7" s="60"/>
      <c r="L7" s="61"/>
      <c r="M7" s="62"/>
      <c r="N7" s="57"/>
      <c r="O7" s="57"/>
      <c r="P7" s="63"/>
      <c r="Q7" s="57"/>
      <c r="R7" s="63"/>
    </row>
    <row r="8" spans="1:18" s="2" customFormat="1" ht="19.5" customHeight="1">
      <c r="A8" s="21">
        <f aca="true" t="shared" si="1" ref="A8:A14">A7+0.1</f>
        <v>1.3000000000000003</v>
      </c>
      <c r="B8" s="22" t="s">
        <v>21</v>
      </c>
      <c r="C8" s="23">
        <v>55.68</v>
      </c>
      <c r="D8" s="16"/>
      <c r="E8" s="16"/>
      <c r="F8" s="16"/>
      <c r="G8" s="23">
        <f t="shared" si="0"/>
        <v>55.68</v>
      </c>
      <c r="H8" s="24" t="s">
        <v>19</v>
      </c>
      <c r="I8" s="64">
        <v>1460.71</v>
      </c>
      <c r="J8" s="64">
        <f>G8/I8</f>
        <v>0.03811844924728385</v>
      </c>
      <c r="K8" s="60"/>
      <c r="L8" s="61"/>
      <c r="M8" s="62"/>
      <c r="N8" s="57"/>
      <c r="O8" s="57"/>
      <c r="P8" s="63"/>
      <c r="Q8" s="57"/>
      <c r="R8" s="63"/>
    </row>
    <row r="9" spans="1:18" s="2" customFormat="1" ht="19.5" customHeight="1">
      <c r="A9" s="21">
        <f t="shared" si="1"/>
        <v>1.4000000000000004</v>
      </c>
      <c r="B9" s="22" t="s">
        <v>22</v>
      </c>
      <c r="C9" s="23">
        <v>1.54</v>
      </c>
      <c r="D9" s="16"/>
      <c r="E9" s="16"/>
      <c r="F9" s="16"/>
      <c r="G9" s="23">
        <f t="shared" si="0"/>
        <v>1.54</v>
      </c>
      <c r="H9" s="24" t="s">
        <v>23</v>
      </c>
      <c r="I9" s="64">
        <v>2403.22</v>
      </c>
      <c r="J9" s="64">
        <f>G9/I9</f>
        <v>0.0006408069173858407</v>
      </c>
      <c r="K9" s="60"/>
      <c r="L9" s="61"/>
      <c r="M9" s="62"/>
      <c r="N9" s="57"/>
      <c r="O9" s="57"/>
      <c r="P9" s="63"/>
      <c r="Q9" s="57"/>
      <c r="R9" s="63"/>
    </row>
    <row r="10" spans="1:18" s="2" customFormat="1" ht="19.5" customHeight="1">
      <c r="A10" s="21">
        <f t="shared" si="1"/>
        <v>1.5000000000000004</v>
      </c>
      <c r="B10" s="22" t="s">
        <v>24</v>
      </c>
      <c r="C10" s="23">
        <v>0.09</v>
      </c>
      <c r="D10" s="16"/>
      <c r="E10" s="16"/>
      <c r="F10" s="16"/>
      <c r="G10" s="23">
        <f t="shared" si="0"/>
        <v>0.09</v>
      </c>
      <c r="H10" s="24" t="s">
        <v>23</v>
      </c>
      <c r="I10" s="64">
        <v>137.56</v>
      </c>
      <c r="J10" s="64">
        <f>G10/I10</f>
        <v>0.0006542599592904914</v>
      </c>
      <c r="K10" s="60"/>
      <c r="L10" s="61"/>
      <c r="M10" s="62"/>
      <c r="N10" s="57"/>
      <c r="O10" s="57"/>
      <c r="P10" s="63"/>
      <c r="Q10" s="57"/>
      <c r="R10" s="63"/>
    </row>
    <row r="11" spans="1:18" s="2" customFormat="1" ht="19.5" customHeight="1">
      <c r="A11" s="21">
        <f t="shared" si="1"/>
        <v>1.6000000000000005</v>
      </c>
      <c r="B11" s="22" t="s">
        <v>25</v>
      </c>
      <c r="C11" s="23">
        <v>8.71</v>
      </c>
      <c r="D11" s="16"/>
      <c r="E11" s="16"/>
      <c r="F11" s="16"/>
      <c r="G11" s="23">
        <f t="shared" si="0"/>
        <v>8.71</v>
      </c>
      <c r="H11" s="24" t="s">
        <v>23</v>
      </c>
      <c r="I11" s="64">
        <v>2265.66</v>
      </c>
      <c r="J11" s="64">
        <f>G11/I11</f>
        <v>0.0038443544044560974</v>
      </c>
      <c r="K11" s="60"/>
      <c r="L11" s="61"/>
      <c r="M11" s="62"/>
      <c r="N11" s="57"/>
      <c r="O11" s="57"/>
      <c r="P11" s="63"/>
      <c r="Q11" s="57"/>
      <c r="R11" s="63"/>
    </row>
    <row r="12" spans="1:18" s="2" customFormat="1" ht="19.5" customHeight="1">
      <c r="A12" s="21">
        <f t="shared" si="1"/>
        <v>1.7000000000000006</v>
      </c>
      <c r="B12" s="22" t="s">
        <v>26</v>
      </c>
      <c r="C12" s="23">
        <v>16.89</v>
      </c>
      <c r="D12" s="16"/>
      <c r="E12" s="16"/>
      <c r="F12" s="16"/>
      <c r="G12" s="23">
        <f>SUM(C12:F12)</f>
        <v>16.89</v>
      </c>
      <c r="H12" s="24" t="s">
        <v>16</v>
      </c>
      <c r="I12" s="64">
        <v>124.1</v>
      </c>
      <c r="J12" s="64">
        <f>G12/I12</f>
        <v>0.13609991941982275</v>
      </c>
      <c r="K12" s="60"/>
      <c r="L12" s="61"/>
      <c r="M12" s="62"/>
      <c r="N12" s="57"/>
      <c r="O12" s="57"/>
      <c r="P12" s="63"/>
      <c r="Q12" s="57"/>
      <c r="R12" s="63"/>
    </row>
    <row r="13" spans="1:18" s="2" customFormat="1" ht="19.5" customHeight="1">
      <c r="A13" s="21">
        <f t="shared" si="1"/>
        <v>1.8000000000000007</v>
      </c>
      <c r="B13" s="22" t="s">
        <v>27</v>
      </c>
      <c r="C13" s="23">
        <v>3.84</v>
      </c>
      <c r="D13" s="16"/>
      <c r="E13" s="16"/>
      <c r="F13" s="16"/>
      <c r="G13" s="23">
        <f aca="true" t="shared" si="2" ref="G13:G19">SUM(C13:F13)</f>
        <v>3.84</v>
      </c>
      <c r="H13" s="24" t="s">
        <v>19</v>
      </c>
      <c r="I13" s="64">
        <v>94.5</v>
      </c>
      <c r="J13" s="64">
        <f>G13/I13</f>
        <v>0.040634920634920635</v>
      </c>
      <c r="K13" s="60"/>
      <c r="L13" s="61"/>
      <c r="M13" s="62"/>
      <c r="N13" s="57"/>
      <c r="O13" s="57"/>
      <c r="P13" s="63"/>
      <c r="Q13" s="57"/>
      <c r="R13" s="63"/>
    </row>
    <row r="14" spans="1:18" s="2" customFormat="1" ht="19.5" customHeight="1">
      <c r="A14" s="21">
        <f t="shared" si="1"/>
        <v>1.9000000000000008</v>
      </c>
      <c r="B14" s="22" t="s">
        <v>28</v>
      </c>
      <c r="C14" s="23">
        <v>3.98</v>
      </c>
      <c r="D14" s="16"/>
      <c r="E14" s="16"/>
      <c r="F14" s="16"/>
      <c r="G14" s="23">
        <f t="shared" si="2"/>
        <v>3.98</v>
      </c>
      <c r="H14" s="24" t="s">
        <v>19</v>
      </c>
      <c r="I14" s="64">
        <v>595.4</v>
      </c>
      <c r="J14" s="64">
        <f>G14/I14</f>
        <v>0.0066845817937521</v>
      </c>
      <c r="K14" s="60"/>
      <c r="L14" s="61"/>
      <c r="M14" s="62"/>
      <c r="N14" s="57"/>
      <c r="O14" s="57"/>
      <c r="P14" s="63"/>
      <c r="Q14" s="57"/>
      <c r="R14" s="63"/>
    </row>
    <row r="15" spans="1:18" s="2" customFormat="1" ht="19.5" customHeight="1">
      <c r="A15" s="15">
        <v>2</v>
      </c>
      <c r="B15" s="20" t="s">
        <v>29</v>
      </c>
      <c r="C15" s="16">
        <f>SUM(C16:C21)</f>
        <v>62.370000000000005</v>
      </c>
      <c r="D15" s="16"/>
      <c r="E15" s="16"/>
      <c r="F15" s="16"/>
      <c r="G15" s="16">
        <f t="shared" si="2"/>
        <v>62.370000000000005</v>
      </c>
      <c r="H15" s="19"/>
      <c r="I15" s="59"/>
      <c r="J15" s="59"/>
      <c r="K15" s="60"/>
      <c r="L15" s="61">
        <v>24021506.7</v>
      </c>
      <c r="M15" s="62"/>
      <c r="N15" s="57"/>
      <c r="O15" s="57"/>
      <c r="P15" s="63"/>
      <c r="Q15" s="57"/>
      <c r="R15" s="63"/>
    </row>
    <row r="16" spans="1:18" s="2" customFormat="1" ht="19.5" customHeight="1">
      <c r="A16" s="21">
        <f>A15+0.1</f>
        <v>2.1</v>
      </c>
      <c r="B16" s="22" t="s">
        <v>30</v>
      </c>
      <c r="C16" s="25">
        <v>29.28</v>
      </c>
      <c r="D16" s="23"/>
      <c r="E16" s="23"/>
      <c r="F16" s="23"/>
      <c r="G16" s="23">
        <f t="shared" si="2"/>
        <v>29.28</v>
      </c>
      <c r="H16" s="24" t="s">
        <v>16</v>
      </c>
      <c r="I16" s="64">
        <v>449</v>
      </c>
      <c r="J16" s="64">
        <f>G16/I16</f>
        <v>0.06521158129175947</v>
      </c>
      <c r="K16" s="60"/>
      <c r="L16" s="61"/>
      <c r="M16" s="62"/>
      <c r="N16" s="57"/>
      <c r="O16" s="57"/>
      <c r="P16" s="63"/>
      <c r="Q16" s="57"/>
      <c r="R16" s="63"/>
    </row>
    <row r="17" spans="1:18" s="2" customFormat="1" ht="19.5" customHeight="1">
      <c r="A17" s="21">
        <f>A16+0.1</f>
        <v>2.2</v>
      </c>
      <c r="B17" s="22" t="s">
        <v>31</v>
      </c>
      <c r="C17" s="25">
        <v>15.2</v>
      </c>
      <c r="D17" s="23"/>
      <c r="E17" s="23"/>
      <c r="F17" s="23"/>
      <c r="G17" s="23">
        <f t="shared" si="2"/>
        <v>15.2</v>
      </c>
      <c r="H17" s="24" t="s">
        <v>16</v>
      </c>
      <c r="I17" s="64">
        <v>246.46</v>
      </c>
      <c r="J17" s="64">
        <f>G17/I17</f>
        <v>0.061673293840785515</v>
      </c>
      <c r="K17" s="60"/>
      <c r="L17" s="61"/>
      <c r="M17" s="62"/>
      <c r="N17" s="57"/>
      <c r="O17" s="57"/>
      <c r="P17" s="63"/>
      <c r="Q17" s="57"/>
      <c r="R17" s="63"/>
    </row>
    <row r="18" spans="1:18" s="2" customFormat="1" ht="19.5" customHeight="1">
      <c r="A18" s="21">
        <f>A17+0.1</f>
        <v>2.3000000000000003</v>
      </c>
      <c r="B18" s="22" t="s">
        <v>32</v>
      </c>
      <c r="C18" s="25">
        <v>6.56</v>
      </c>
      <c r="D18" s="23"/>
      <c r="E18" s="23"/>
      <c r="F18" s="23"/>
      <c r="G18" s="23">
        <f t="shared" si="2"/>
        <v>6.56</v>
      </c>
      <c r="H18" s="24" t="s">
        <v>33</v>
      </c>
      <c r="I18" s="64">
        <v>36</v>
      </c>
      <c r="J18" s="64">
        <f>G18/I18</f>
        <v>0.1822222222222222</v>
      </c>
      <c r="K18" s="60"/>
      <c r="L18" s="61"/>
      <c r="M18" s="62"/>
      <c r="N18" s="57"/>
      <c r="O18" s="57"/>
      <c r="P18" s="63"/>
      <c r="Q18" s="57"/>
      <c r="R18" s="63"/>
    </row>
    <row r="19" spans="1:18" s="2" customFormat="1" ht="19.5" customHeight="1">
      <c r="A19" s="21">
        <f>A18+0.1</f>
        <v>2.4000000000000004</v>
      </c>
      <c r="B19" s="22" t="s">
        <v>34</v>
      </c>
      <c r="C19" s="25">
        <v>2.55</v>
      </c>
      <c r="D19" s="23"/>
      <c r="E19" s="23"/>
      <c r="F19" s="23"/>
      <c r="G19" s="23">
        <f t="shared" si="2"/>
        <v>2.55</v>
      </c>
      <c r="H19" s="24" t="s">
        <v>33</v>
      </c>
      <c r="I19" s="64">
        <v>28</v>
      </c>
      <c r="J19" s="64">
        <f>G19/I19</f>
        <v>0.09107142857142857</v>
      </c>
      <c r="K19" s="60"/>
      <c r="L19" s="61"/>
      <c r="M19" s="62"/>
      <c r="N19" s="57"/>
      <c r="O19" s="57"/>
      <c r="P19" s="63"/>
      <c r="Q19" s="57"/>
      <c r="R19" s="63"/>
    </row>
    <row r="20" spans="1:18" s="2" customFormat="1" ht="19.5" customHeight="1">
      <c r="A20" s="21">
        <v>2.5</v>
      </c>
      <c r="B20" s="22" t="s">
        <v>35</v>
      </c>
      <c r="C20" s="25">
        <v>1.47</v>
      </c>
      <c r="D20" s="23"/>
      <c r="E20" s="23"/>
      <c r="F20" s="23"/>
      <c r="G20" s="23">
        <f>SUM(C20:F20)</f>
        <v>1.47</v>
      </c>
      <c r="H20" s="24" t="s">
        <v>23</v>
      </c>
      <c r="I20" s="64">
        <v>2538.75</v>
      </c>
      <c r="J20" s="64">
        <f>G20/I20</f>
        <v>0.0005790251107828656</v>
      </c>
      <c r="K20" s="60"/>
      <c r="L20" s="61"/>
      <c r="M20" s="62"/>
      <c r="N20" s="57"/>
      <c r="O20" s="57"/>
      <c r="P20" s="63"/>
      <c r="Q20" s="57"/>
      <c r="R20" s="63"/>
    </row>
    <row r="21" spans="1:18" s="2" customFormat="1" ht="19.5" customHeight="1">
      <c r="A21" s="21">
        <v>2.6</v>
      </c>
      <c r="B21" s="22" t="s">
        <v>36</v>
      </c>
      <c r="C21" s="25">
        <v>7.31</v>
      </c>
      <c r="D21" s="23"/>
      <c r="E21" s="23"/>
      <c r="F21" s="23"/>
      <c r="G21" s="23">
        <f>SUM(C21:F21)</f>
        <v>7.31</v>
      </c>
      <c r="H21" s="24" t="s">
        <v>23</v>
      </c>
      <c r="I21" s="64">
        <v>2468.55</v>
      </c>
      <c r="J21" s="64">
        <f>G21/I21</f>
        <v>0.002961252557169188</v>
      </c>
      <c r="K21" s="60"/>
      <c r="L21" s="61"/>
      <c r="M21" s="62"/>
      <c r="N21" s="57"/>
      <c r="O21" s="57"/>
      <c r="P21" s="63"/>
      <c r="Q21" s="57"/>
      <c r="R21" s="63"/>
    </row>
    <row r="22" spans="1:18" s="2" customFormat="1" ht="19.5" customHeight="1">
      <c r="A22" s="15">
        <v>3</v>
      </c>
      <c r="B22" s="20" t="s">
        <v>37</v>
      </c>
      <c r="C22" s="26"/>
      <c r="D22" s="16">
        <v>22.18</v>
      </c>
      <c r="E22" s="16"/>
      <c r="F22" s="16"/>
      <c r="G22" s="16">
        <f aca="true" t="shared" si="3" ref="G22:G29">SUM(C22:F22)</f>
        <v>22.18</v>
      </c>
      <c r="H22" s="19" t="s">
        <v>33</v>
      </c>
      <c r="I22" s="59">
        <v>15</v>
      </c>
      <c r="J22" s="28">
        <f aca="true" t="shared" si="4" ref="J22:J29">G22/I22</f>
        <v>1.4786666666666666</v>
      </c>
      <c r="K22" s="60"/>
      <c r="L22" s="61">
        <v>3351287.85</v>
      </c>
      <c r="M22" s="62"/>
      <c r="N22" s="57"/>
      <c r="O22" s="57"/>
      <c r="P22" s="63"/>
      <c r="Q22" s="57"/>
      <c r="R22" s="63"/>
    </row>
    <row r="23" spans="1:18" s="2" customFormat="1" ht="19.5" customHeight="1">
      <c r="A23" s="15">
        <v>4</v>
      </c>
      <c r="B23" s="20" t="s">
        <v>38</v>
      </c>
      <c r="C23" s="16">
        <f>C26</f>
        <v>18.31</v>
      </c>
      <c r="D23" s="16">
        <f>SUM(D24:D26)</f>
        <v>90</v>
      </c>
      <c r="E23" s="16"/>
      <c r="F23" s="16"/>
      <c r="G23" s="16">
        <f t="shared" si="3"/>
        <v>108.31</v>
      </c>
      <c r="H23" s="19"/>
      <c r="I23" s="59"/>
      <c r="J23" s="28"/>
      <c r="K23" s="60"/>
      <c r="L23" s="61">
        <v>7892956.89</v>
      </c>
      <c r="M23" s="62"/>
      <c r="N23" s="57"/>
      <c r="O23" s="57"/>
      <c r="P23" s="63"/>
      <c r="Q23" s="57"/>
      <c r="R23" s="63"/>
    </row>
    <row r="24" spans="1:18" s="3" customFormat="1" ht="19.5" customHeight="1">
      <c r="A24" s="21">
        <v>4.1</v>
      </c>
      <c r="B24" s="22" t="s">
        <v>39</v>
      </c>
      <c r="C24" s="23"/>
      <c r="D24" s="23">
        <v>40</v>
      </c>
      <c r="E24" s="23"/>
      <c r="F24" s="23"/>
      <c r="G24" s="23">
        <f t="shared" si="3"/>
        <v>40</v>
      </c>
      <c r="H24" s="24" t="s">
        <v>40</v>
      </c>
      <c r="I24" s="64">
        <v>1</v>
      </c>
      <c r="J24" s="65">
        <f t="shared" si="4"/>
        <v>40</v>
      </c>
      <c r="K24" s="66"/>
      <c r="L24" s="54"/>
      <c r="M24"/>
      <c r="N24" s="58"/>
      <c r="O24" s="58"/>
      <c r="P24" s="13"/>
      <c r="Q24" s="58"/>
      <c r="R24" s="13"/>
    </row>
    <row r="25" spans="1:18" s="3" customFormat="1" ht="19.5" customHeight="1">
      <c r="A25" s="21">
        <v>4.2</v>
      </c>
      <c r="B25" s="22" t="s">
        <v>41</v>
      </c>
      <c r="C25" s="23"/>
      <c r="D25" s="23">
        <v>50</v>
      </c>
      <c r="E25" s="23"/>
      <c r="F25" s="23"/>
      <c r="G25" s="23">
        <f t="shared" si="3"/>
        <v>50</v>
      </c>
      <c r="H25" s="24" t="s">
        <v>40</v>
      </c>
      <c r="I25" s="64">
        <v>1</v>
      </c>
      <c r="J25" s="65">
        <f t="shared" si="4"/>
        <v>50</v>
      </c>
      <c r="K25" s="66"/>
      <c r="L25" s="54"/>
      <c r="M25"/>
      <c r="N25" s="58"/>
      <c r="O25" s="58"/>
      <c r="P25" s="13"/>
      <c r="Q25" s="58"/>
      <c r="R25" s="13"/>
    </row>
    <row r="26" spans="1:18" s="3" customFormat="1" ht="19.5" customHeight="1">
      <c r="A26" s="21">
        <v>4.3</v>
      </c>
      <c r="B26" s="22" t="s">
        <v>42</v>
      </c>
      <c r="C26" s="23">
        <v>18.31</v>
      </c>
      <c r="D26" s="23"/>
      <c r="E26" s="23"/>
      <c r="F26" s="23"/>
      <c r="G26" s="23">
        <f t="shared" si="3"/>
        <v>18.31</v>
      </c>
      <c r="H26" s="24" t="s">
        <v>16</v>
      </c>
      <c r="I26" s="64">
        <v>363.326</v>
      </c>
      <c r="J26" s="65">
        <f t="shared" si="4"/>
        <v>0.05039551256997847</v>
      </c>
      <c r="K26" s="66"/>
      <c r="L26" s="54"/>
      <c r="M26"/>
      <c r="N26" s="58"/>
      <c r="O26" s="58"/>
      <c r="P26" s="13"/>
      <c r="Q26" s="58"/>
      <c r="R26" s="13"/>
    </row>
    <row r="27" spans="1:18" s="2" customFormat="1" ht="19.5" customHeight="1">
      <c r="A27" s="15">
        <v>5</v>
      </c>
      <c r="B27" s="20" t="s">
        <v>43</v>
      </c>
      <c r="C27" s="16">
        <f>SUM(C28:C29)</f>
        <v>28.57</v>
      </c>
      <c r="D27" s="16"/>
      <c r="E27" s="16"/>
      <c r="F27" s="16"/>
      <c r="G27" s="16">
        <f t="shared" si="3"/>
        <v>28.57</v>
      </c>
      <c r="H27" s="19"/>
      <c r="I27" s="59"/>
      <c r="J27" s="28"/>
      <c r="K27" s="60"/>
      <c r="L27" s="61"/>
      <c r="M27" s="62"/>
      <c r="N27" s="57"/>
      <c r="O27" s="57"/>
      <c r="P27" s="63"/>
      <c r="Q27" s="57"/>
      <c r="R27" s="63"/>
    </row>
    <row r="28" spans="1:18" s="3" customFormat="1" ht="19.5" customHeight="1">
      <c r="A28" s="21">
        <v>5.1</v>
      </c>
      <c r="B28" s="22" t="s">
        <v>44</v>
      </c>
      <c r="C28" s="23">
        <v>13.39</v>
      </c>
      <c r="D28" s="23"/>
      <c r="E28" s="23"/>
      <c r="F28" s="23"/>
      <c r="G28" s="23">
        <f t="shared" si="3"/>
        <v>13.39</v>
      </c>
      <c r="H28" s="24" t="s">
        <v>45</v>
      </c>
      <c r="I28" s="64">
        <v>103</v>
      </c>
      <c r="J28" s="65">
        <f t="shared" si="4"/>
        <v>0.13</v>
      </c>
      <c r="K28" s="66"/>
      <c r="L28" s="54"/>
      <c r="M28"/>
      <c r="N28" s="58"/>
      <c r="O28" s="58"/>
      <c r="P28" s="13"/>
      <c r="Q28" s="58"/>
      <c r="R28" s="13"/>
    </row>
    <row r="29" spans="1:18" s="3" customFormat="1" ht="19.5" customHeight="1">
      <c r="A29" s="21">
        <v>5.2</v>
      </c>
      <c r="B29" s="22" t="s">
        <v>46</v>
      </c>
      <c r="C29" s="23">
        <v>15.18</v>
      </c>
      <c r="D29" s="23"/>
      <c r="E29" s="23"/>
      <c r="F29" s="23"/>
      <c r="G29" s="23">
        <f t="shared" si="3"/>
        <v>15.18</v>
      </c>
      <c r="H29" s="24" t="s">
        <v>19</v>
      </c>
      <c r="I29" s="64">
        <v>401.4</v>
      </c>
      <c r="J29" s="65">
        <f t="shared" si="4"/>
        <v>0.03781763826606876</v>
      </c>
      <c r="K29" s="66"/>
      <c r="L29" s="54"/>
      <c r="M29"/>
      <c r="N29" s="58"/>
      <c r="O29" s="58"/>
      <c r="P29" s="13"/>
      <c r="Q29" s="58"/>
      <c r="R29" s="13"/>
    </row>
    <row r="30" spans="1:18" s="3" customFormat="1" ht="19.5" customHeight="1">
      <c r="A30" s="15" t="s">
        <v>47</v>
      </c>
      <c r="B30" s="27" t="s">
        <v>48</v>
      </c>
      <c r="C30" s="15"/>
      <c r="D30" s="15"/>
      <c r="E30" s="15"/>
      <c r="F30" s="28"/>
      <c r="G30" s="16">
        <f>SUM(G31:G43)</f>
        <v>88.31766449999999</v>
      </c>
      <c r="H30" s="19"/>
      <c r="I30" s="28"/>
      <c r="J30" s="28"/>
      <c r="K30" s="56">
        <f>G30/G45</f>
        <v>0.1507985471307294</v>
      </c>
      <c r="L30" s="54"/>
      <c r="M30"/>
      <c r="N30" s="13"/>
      <c r="O30" s="13"/>
      <c r="P30" s="13"/>
      <c r="Q30" s="13"/>
      <c r="R30" s="13"/>
    </row>
    <row r="31" spans="1:18" s="4" customFormat="1" ht="19.5" customHeight="1">
      <c r="A31" s="29">
        <v>1</v>
      </c>
      <c r="B31" s="30" t="s">
        <v>49</v>
      </c>
      <c r="C31" s="31" t="s">
        <v>50</v>
      </c>
      <c r="D31" s="31"/>
      <c r="E31" s="31"/>
      <c r="F31" s="32">
        <v>0.02</v>
      </c>
      <c r="G31" s="33">
        <f>F31*G4</f>
        <v>9.3892</v>
      </c>
      <c r="H31" s="21"/>
      <c r="I31" s="65"/>
      <c r="J31" s="65"/>
      <c r="K31" s="66"/>
      <c r="L31" s="6"/>
      <c r="M31" s="67"/>
      <c r="N31" s="67"/>
      <c r="O31" s="67"/>
      <c r="P31" s="67"/>
      <c r="Q31" s="67"/>
      <c r="R31" s="67"/>
    </row>
    <row r="32" spans="1:18" s="5" customFormat="1" ht="19.5" customHeight="1">
      <c r="A32" s="29">
        <v>2</v>
      </c>
      <c r="B32" s="34" t="s">
        <v>51</v>
      </c>
      <c r="C32" s="35" t="s">
        <v>52</v>
      </c>
      <c r="D32" s="35"/>
      <c r="E32" s="35"/>
      <c r="F32" s="32">
        <v>0.009000000000000001</v>
      </c>
      <c r="G32" s="36">
        <f>G4*F32</f>
        <v>4.225140000000001</v>
      </c>
      <c r="H32" s="21"/>
      <c r="I32" s="65"/>
      <c r="J32" s="65"/>
      <c r="K32" s="66"/>
      <c r="L32" s="68"/>
      <c r="M32" s="69"/>
      <c r="N32" s="69"/>
      <c r="O32" s="69"/>
      <c r="P32" s="69"/>
      <c r="Q32" s="69"/>
      <c r="R32" s="69"/>
    </row>
    <row r="33" spans="1:18" s="5" customFormat="1" ht="19.5" customHeight="1">
      <c r="A33" s="29">
        <v>3</v>
      </c>
      <c r="B33" s="34" t="s">
        <v>53</v>
      </c>
      <c r="C33" s="37" t="s">
        <v>54</v>
      </c>
      <c r="D33" s="37"/>
      <c r="E33" s="37"/>
      <c r="F33" s="32">
        <v>0.033</v>
      </c>
      <c r="G33" s="36">
        <f>F33*G4</f>
        <v>15.49218</v>
      </c>
      <c r="H33" s="21"/>
      <c r="I33" s="65"/>
      <c r="J33" s="65"/>
      <c r="K33" s="66"/>
      <c r="L33" s="68"/>
      <c r="M33" s="69"/>
      <c r="N33" s="69"/>
      <c r="O33" s="69"/>
      <c r="P33" s="69"/>
      <c r="Q33" s="69"/>
      <c r="R33" s="69"/>
    </row>
    <row r="34" spans="1:18" s="4" customFormat="1" ht="19.5" customHeight="1">
      <c r="A34" s="29">
        <v>4</v>
      </c>
      <c r="B34" s="30" t="s">
        <v>55</v>
      </c>
      <c r="C34" s="31" t="s">
        <v>54</v>
      </c>
      <c r="D34" s="31"/>
      <c r="E34" s="31"/>
      <c r="F34" s="32">
        <v>0.045</v>
      </c>
      <c r="G34" s="33">
        <f>F34*G4</f>
        <v>21.1257</v>
      </c>
      <c r="H34" s="21"/>
      <c r="I34" s="65"/>
      <c r="J34" s="65"/>
      <c r="K34" s="66"/>
      <c r="L34" s="6"/>
      <c r="M34" s="67"/>
      <c r="N34" s="67"/>
      <c r="O34" s="67"/>
      <c r="P34" s="67"/>
      <c r="Q34" s="67"/>
      <c r="R34" s="67"/>
    </row>
    <row r="35" spans="1:18" s="4" customFormat="1" ht="19.5" customHeight="1">
      <c r="A35" s="29">
        <v>5</v>
      </c>
      <c r="B35" s="30" t="s">
        <v>56</v>
      </c>
      <c r="C35" s="31" t="s">
        <v>57</v>
      </c>
      <c r="D35" s="31"/>
      <c r="E35" s="31"/>
      <c r="F35" s="32">
        <v>0.0032</v>
      </c>
      <c r="G35" s="33">
        <f>G4*F35</f>
        <v>1.502272</v>
      </c>
      <c r="H35" s="21"/>
      <c r="I35" s="65"/>
      <c r="J35" s="65"/>
      <c r="K35" s="66"/>
      <c r="L35" s="6"/>
      <c r="M35" s="67"/>
      <c r="N35" s="67"/>
      <c r="O35" s="67"/>
      <c r="P35" s="67"/>
      <c r="Q35" s="67"/>
      <c r="R35" s="67"/>
    </row>
    <row r="36" spans="1:18" s="4" customFormat="1" ht="27" customHeight="1">
      <c r="A36" s="29">
        <v>6</v>
      </c>
      <c r="B36" s="30" t="s">
        <v>58</v>
      </c>
      <c r="C36" s="31" t="s">
        <v>59</v>
      </c>
      <c r="D36" s="31"/>
      <c r="E36" s="31"/>
      <c r="F36" s="32">
        <v>0.033</v>
      </c>
      <c r="G36" s="33">
        <f>F36*G4</f>
        <v>15.49218</v>
      </c>
      <c r="H36" s="21"/>
      <c r="I36" s="65"/>
      <c r="J36" s="65"/>
      <c r="K36" s="66"/>
      <c r="L36" s="6"/>
      <c r="M36" s="67"/>
      <c r="N36" s="67"/>
      <c r="O36" s="67"/>
      <c r="P36" s="67"/>
      <c r="Q36" s="67"/>
      <c r="R36" s="67"/>
    </row>
    <row r="37" spans="1:18" s="4" customFormat="1" ht="19.5" customHeight="1">
      <c r="A37" s="29">
        <v>7</v>
      </c>
      <c r="B37" s="30" t="s">
        <v>60</v>
      </c>
      <c r="C37" s="31" t="s">
        <v>61</v>
      </c>
      <c r="D37" s="31"/>
      <c r="E37" s="31"/>
      <c r="F37" s="32">
        <v>0.01</v>
      </c>
      <c r="G37" s="33">
        <f>F37*G4</f>
        <v>4.6946</v>
      </c>
      <c r="H37" s="21"/>
      <c r="I37" s="65"/>
      <c r="J37" s="65"/>
      <c r="K37" s="66"/>
      <c r="L37" s="6"/>
      <c r="M37" s="70"/>
      <c r="N37" s="67"/>
      <c r="O37" s="67"/>
      <c r="P37" s="67"/>
      <c r="Q37" s="67"/>
      <c r="R37" s="67"/>
    </row>
    <row r="38" spans="1:18" s="6" customFormat="1" ht="19.5" customHeight="1">
      <c r="A38" s="29">
        <v>8</v>
      </c>
      <c r="B38" s="30" t="s">
        <v>62</v>
      </c>
      <c r="C38" s="31" t="s">
        <v>63</v>
      </c>
      <c r="D38" s="31"/>
      <c r="E38" s="31"/>
      <c r="F38" s="32">
        <v>0.065</v>
      </c>
      <c r="G38" s="33">
        <f>F38*G34</f>
        <v>1.3731704999999998</v>
      </c>
      <c r="H38" s="21"/>
      <c r="I38" s="65"/>
      <c r="J38" s="65"/>
      <c r="K38" s="66"/>
      <c r="M38" s="71"/>
      <c r="N38" s="72"/>
      <c r="O38" s="72"/>
      <c r="P38" s="72"/>
      <c r="Q38" s="72"/>
      <c r="R38" s="72"/>
    </row>
    <row r="39" spans="1:18" s="5" customFormat="1" ht="19.5" customHeight="1">
      <c r="A39" s="29">
        <v>9</v>
      </c>
      <c r="B39" s="38" t="s">
        <v>64</v>
      </c>
      <c r="C39" s="39" t="s">
        <v>65</v>
      </c>
      <c r="D39" s="40"/>
      <c r="E39" s="41"/>
      <c r="F39" s="32">
        <v>0.06</v>
      </c>
      <c r="G39" s="23">
        <f>F39*G34</f>
        <v>1.267542</v>
      </c>
      <c r="H39" s="15"/>
      <c r="I39" s="28"/>
      <c r="J39" s="28"/>
      <c r="K39" s="60"/>
      <c r="M39" s="73"/>
      <c r="N39" s="69"/>
      <c r="O39" s="69"/>
      <c r="P39" s="69"/>
      <c r="Q39" s="69"/>
      <c r="R39" s="69"/>
    </row>
    <row r="40" spans="1:18" s="4" customFormat="1" ht="19.5" customHeight="1">
      <c r="A40" s="29">
        <v>10</v>
      </c>
      <c r="B40" s="38" t="s">
        <v>66</v>
      </c>
      <c r="C40" s="39" t="s">
        <v>67</v>
      </c>
      <c r="D40" s="40"/>
      <c r="E40" s="41"/>
      <c r="F40" s="32">
        <v>0.005</v>
      </c>
      <c r="G40" s="23">
        <f>F40*G4</f>
        <v>2.3473</v>
      </c>
      <c r="H40" s="21"/>
      <c r="I40" s="65"/>
      <c r="J40" s="65"/>
      <c r="K40" s="66"/>
      <c r="M40" s="67"/>
      <c r="N40" s="67"/>
      <c r="O40" s="67"/>
      <c r="P40" s="67"/>
      <c r="Q40" s="67"/>
      <c r="R40" s="67"/>
    </row>
    <row r="41" spans="1:18" s="5" customFormat="1" ht="19.5" customHeight="1">
      <c r="A41" s="29">
        <v>11</v>
      </c>
      <c r="B41" s="38" t="s">
        <v>68</v>
      </c>
      <c r="C41" s="39" t="s">
        <v>69</v>
      </c>
      <c r="D41" s="40"/>
      <c r="E41" s="41"/>
      <c r="F41" s="32"/>
      <c r="G41" s="23">
        <v>5</v>
      </c>
      <c r="H41" s="21"/>
      <c r="I41" s="65"/>
      <c r="J41" s="65"/>
      <c r="K41" s="66"/>
      <c r="M41" s="69"/>
      <c r="N41" s="69"/>
      <c r="O41" s="69"/>
      <c r="P41" s="69"/>
      <c r="Q41" s="69"/>
      <c r="R41" s="69"/>
    </row>
    <row r="42" spans="1:18" s="4" customFormat="1" ht="19.5" customHeight="1">
      <c r="A42" s="29">
        <v>12</v>
      </c>
      <c r="B42" s="38" t="s">
        <v>70</v>
      </c>
      <c r="C42" s="42" t="s">
        <v>71</v>
      </c>
      <c r="D42" s="43"/>
      <c r="E42" s="44"/>
      <c r="F42" s="32"/>
      <c r="G42" s="23">
        <v>5</v>
      </c>
      <c r="H42" s="21"/>
      <c r="I42" s="65"/>
      <c r="J42" s="28"/>
      <c r="K42" s="66"/>
      <c r="M42" s="67"/>
      <c r="N42" s="67"/>
      <c r="O42" s="67"/>
      <c r="P42" s="67"/>
      <c r="Q42" s="67"/>
      <c r="R42" s="67"/>
    </row>
    <row r="43" spans="1:18" s="7" customFormat="1" ht="19.5" customHeight="1">
      <c r="A43" s="29">
        <v>13</v>
      </c>
      <c r="B43" s="38" t="s">
        <v>72</v>
      </c>
      <c r="C43" s="42" t="s">
        <v>67</v>
      </c>
      <c r="D43" s="43"/>
      <c r="E43" s="44"/>
      <c r="F43" s="32">
        <v>0.003</v>
      </c>
      <c r="G43" s="23">
        <f>F43*G4</f>
        <v>1.40838</v>
      </c>
      <c r="H43" s="21"/>
      <c r="I43" s="65"/>
      <c r="J43" s="28"/>
      <c r="K43" s="66"/>
      <c r="M43" s="74"/>
      <c r="N43" s="74"/>
      <c r="O43" s="74"/>
      <c r="P43" s="74"/>
      <c r="Q43" s="74"/>
      <c r="R43" s="74"/>
    </row>
    <row r="44" spans="1:18" s="8" customFormat="1" ht="19.5" customHeight="1">
      <c r="A44" s="45" t="s">
        <v>73</v>
      </c>
      <c r="B44" s="27" t="s">
        <v>74</v>
      </c>
      <c r="C44" s="15" t="s">
        <v>75</v>
      </c>
      <c r="D44" s="15"/>
      <c r="E44" s="15"/>
      <c r="F44" s="46">
        <v>0.05</v>
      </c>
      <c r="G44" s="16">
        <f>F44*(G30+G4)</f>
        <v>27.888883225</v>
      </c>
      <c r="H44" s="19"/>
      <c r="I44" s="28"/>
      <c r="J44" s="28"/>
      <c r="K44" s="56">
        <f>G44/G45</f>
        <v>0.04761904761904762</v>
      </c>
      <c r="M44" s="75"/>
      <c r="N44" s="75"/>
      <c r="O44" s="75"/>
      <c r="P44" s="75"/>
      <c r="Q44" s="75"/>
      <c r="R44" s="75"/>
    </row>
    <row r="45" spans="1:18" s="9" customFormat="1" ht="19.5" customHeight="1">
      <c r="A45" s="45" t="s">
        <v>76</v>
      </c>
      <c r="B45" s="27" t="s">
        <v>77</v>
      </c>
      <c r="C45" s="15" t="s">
        <v>78</v>
      </c>
      <c r="D45" s="15"/>
      <c r="E45" s="15"/>
      <c r="F45" s="47"/>
      <c r="G45" s="16">
        <f>G44+G30+G4</f>
        <v>585.666547725</v>
      </c>
      <c r="H45" s="15"/>
      <c r="I45" s="28"/>
      <c r="J45" s="28"/>
      <c r="K45" s="28"/>
      <c r="M45" s="76"/>
      <c r="N45" s="76"/>
      <c r="O45" s="76"/>
      <c r="P45" s="76"/>
      <c r="Q45" s="76"/>
      <c r="R45" s="76"/>
    </row>
    <row r="46" spans="1:11" ht="19.5" customHeight="1">
      <c r="A46" s="48"/>
      <c r="B46" s="49"/>
      <c r="C46" s="50"/>
      <c r="D46" s="50"/>
      <c r="E46" s="48"/>
      <c r="F46" s="48"/>
      <c r="G46" s="48"/>
      <c r="H46" s="50"/>
      <c r="I46" s="50"/>
      <c r="J46" s="50"/>
      <c r="K46" s="48"/>
    </row>
    <row r="49" spans="7:10" ht="19.5" customHeight="1">
      <c r="G49" s="51"/>
      <c r="J49" s="52"/>
    </row>
    <row r="50" spans="6:8" ht="19.5" customHeight="1">
      <c r="F50" s="51"/>
      <c r="H50" s="52"/>
    </row>
    <row r="51" ht="19.5" customHeight="1">
      <c r="K51" s="51"/>
    </row>
    <row r="61" ht="19.5" customHeight="1">
      <c r="G61" s="10">
        <v>180</v>
      </c>
    </row>
  </sheetData>
  <sheetProtection/>
  <mergeCells count="22">
    <mergeCell ref="A1:K1"/>
    <mergeCell ref="C2:G2"/>
    <mergeCell ref="H2:J2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2:A3"/>
    <mergeCell ref="B2:B3"/>
    <mergeCell ref="K2:K3"/>
  </mergeCells>
  <printOptions horizontalCentered="1"/>
  <pageMargins left="0.3937007874015748" right="0.3937007874015748" top="0.6692913385826772" bottom="0.5905511811023623" header="0.5905511811023623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慎独</cp:lastModifiedBy>
  <cp:lastPrinted>2017-07-06T07:04:22Z</cp:lastPrinted>
  <dcterms:created xsi:type="dcterms:W3CDTF">2004-01-16T14:06:41Z</dcterms:created>
  <dcterms:modified xsi:type="dcterms:W3CDTF">2020-09-23T09:00:09Z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